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7-DICIPLINA FINANCIERA\"/>
    </mc:Choice>
  </mc:AlternateContent>
  <xr:revisionPtr revIDLastSave="0" documentId="8_{0069D56F-171C-4C20-8AA6-FB604522BD76}" xr6:coauthVersionLast="47" xr6:coauthVersionMax="47" xr10:uidLastSave="{00000000-0000-0000-0000-000000000000}"/>
  <bookViews>
    <workbookView xWindow="10431" yWindow="1011" windowWidth="20838" windowHeight="16415" firstSheet="9" activeTab="14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2" l="1"/>
  <c r="F6" i="22"/>
  <c r="G6" i="22"/>
  <c r="D27" i="26" l="1"/>
  <c r="G10" i="10"/>
  <c r="F10" i="10"/>
  <c r="E10" i="10"/>
  <c r="F13" i="9"/>
  <c r="E13" i="9"/>
  <c r="F34" i="6"/>
  <c r="E34" i="6"/>
  <c r="D55" i="5"/>
  <c r="C55" i="5"/>
  <c r="D53" i="5"/>
  <c r="C53" i="5"/>
  <c r="D48" i="5"/>
  <c r="C48" i="5"/>
  <c r="D13" i="5"/>
  <c r="C13" i="5"/>
  <c r="E11" i="2"/>
  <c r="B60" i="2"/>
  <c r="B24" i="2"/>
  <c r="B17" i="2" s="1"/>
  <c r="B9" i="2"/>
  <c r="E38" i="2" l="1"/>
  <c r="D33" i="10"/>
  <c r="C33" i="10"/>
  <c r="B33" i="10"/>
  <c r="G9" i="10"/>
  <c r="G33" i="10" s="1"/>
  <c r="F9" i="10"/>
  <c r="F33" i="10" s="1"/>
  <c r="E9" i="10"/>
  <c r="E33" i="10" s="1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F70" i="6" s="1"/>
  <c r="E16" i="6"/>
  <c r="E41" i="6" s="1"/>
  <c r="E70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G70" i="6" s="1"/>
  <c r="D57" i="5" l="1"/>
  <c r="D59" i="5" s="1"/>
  <c r="C57" i="5"/>
  <c r="C59" i="5" s="1"/>
  <c r="D49" i="5"/>
  <c r="C49" i="5"/>
  <c r="B49" i="5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E9" i="7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2" i="7"/>
  <c r="D12" i="7"/>
  <c r="G11" i="7"/>
  <c r="D11" i="7"/>
  <c r="D10" i="7" s="1"/>
  <c r="F9" i="7"/>
  <c r="C10" i="7"/>
  <c r="B10" i="7"/>
  <c r="B9" i="7"/>
  <c r="G10" i="7" l="1"/>
  <c r="C9" i="7"/>
  <c r="G48" i="7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D21" i="5" s="1"/>
  <c r="D23" i="5" s="1"/>
  <c r="D25" i="5" s="1"/>
  <c r="D33" i="5" s="1"/>
  <c r="C17" i="5"/>
  <c r="C21" i="5" s="1"/>
  <c r="C23" i="5" s="1"/>
  <c r="C25" i="5" s="1"/>
  <c r="C33" i="5" s="1"/>
  <c r="B13" i="3"/>
  <c r="C9" i="3"/>
  <c r="B9" i="3"/>
  <c r="F75" i="2"/>
  <c r="E75" i="2"/>
  <c r="F63" i="2"/>
  <c r="E63" i="2"/>
  <c r="F57" i="2"/>
  <c r="E57" i="2"/>
  <c r="F42" i="2"/>
  <c r="E42" i="2"/>
  <c r="F38" i="2"/>
  <c r="F31" i="2"/>
  <c r="E31" i="2"/>
  <c r="F27" i="2"/>
  <c r="E27" i="2"/>
  <c r="F23" i="2"/>
  <c r="E23" i="2"/>
  <c r="F19" i="2"/>
  <c r="E19" i="2"/>
  <c r="C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C9" i="2"/>
  <c r="B47" i="2" l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B62" i="2" l="1"/>
  <c r="E82" i="2" s="1"/>
  <c r="G28" i="10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<sst xmlns="http://schemas.openxmlformats.org/spreadsheetml/2006/main" count="1102" uniqueCount="681">
  <si>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</si>
  <si>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</si>
  <si>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</si>
  <si>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</si>
  <si>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</si>
  <si>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</si>
  <si>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</si>
  <si>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</si>
  <si>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</si>
  <si>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</si>
  <si>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</si>
  <si>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</si>
  <si>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</si>
  <si>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</si>
  <si>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</si>
  <si>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</si>
  <si>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</si>
  <si>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</si>
  <si>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</si>
  <si>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</si>
  <si>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</si>
  <si>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</si>
  <si>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</si>
  <si>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</si>
  <si>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</si>
  <si>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</si>
  <si>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</si>
  <si>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</si>
  <si>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</si>
  <si>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</si>
  <si>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</si>
  <si>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</si>
  <si>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</si>
  <si>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</si>
  <si>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</si>
  <si>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</si>
  <si>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</si>
  <si>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</si>
  <si>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</si>
  <si>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</si>
  <si>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</si>
  <si>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</si>
  <si>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</si>
  <si>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</si>
  <si>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</si>
  <si>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</si>
  <si>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</si>
  <si>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</si>
  <si>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</si>
  <si>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</si>
  <si>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</si>
  <si>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</si>
  <si>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</si>
  <si>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</si>
  <si>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</si>
  <si>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</si>
  <si>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</si>
  <si>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</si>
  <si>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</si>
  <si>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</si>
  <si>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</si>
  <si>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</si>
  <si>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</si>
  <si>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</si>
  <si>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</si>
  <si>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</si>
  <si>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</si>
  <si>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</si>
  <si>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</si>
  <si>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</si>
  <si>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</si>
  <si>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</si>
  <si>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</si>
  <si>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</si>
  <si>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</si>
  <si>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</si>
  <si>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</si>
  <si>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</si>
  <si>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</si>
  <si>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</si>
  <si>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</si>
  <si>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</si>
  <si>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</si>
  <si>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</si>
  <si>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</si>
  <si>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</si>
  <si>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</si>
  <si>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</si>
  <si>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</si>
  <si>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</si>
  <si>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</si>
  <si>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</si>
  <si>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</si>
  <si>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</si>
  <si>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</si>
  <si>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</si>
  <si>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</si>
  <si>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</si>
  <si>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</si>
  <si>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</si>
  <si>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</si>
  <si>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</si>
  <si>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</si>
  <si>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</si>
  <si>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</si>
  <si>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</si>
  <si>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</si>
  <si>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</si>
  <si>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</si>
  <si>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</si>
  <si>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</si>
  <si>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</si>
  <si>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</si>
  <si>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</si>
  <si>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</si>
  <si>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</si>
  <si>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</si>
  <si>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</si>
  <si>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</si>
  <si>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</si>
  <si>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</si>
  <si>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</si>
  <si>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</si>
  <si>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</si>
  <si>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</si>
  <si>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</si>
  <si>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</si>
  <si>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</si>
  <si>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</si>
  <si>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</si>
  <si>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</si>
  <si>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</si>
  <si>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</si>
  <si>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</si>
  <si>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</si>
  <si>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</si>
  <si>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</si>
  <si>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</si>
  <si>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</si>
  <si>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</si>
  <si>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</si>
  <si>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</si>
  <si>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</si>
  <si>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</si>
  <si>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</si>
  <si>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</si>
  <si>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</si>
  <si>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</si>
  <si>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</si>
  <si>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</si>
  <si>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</si>
  <si>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</si>
  <si>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</si>
  <si>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</si>
  <si>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</si>
  <si>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</si>
  <si>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</si>
  <si>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</si>
  <si>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</si>
  <si>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</si>
  <si>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</si>
  <si>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</si>
  <si>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</si>
  <si>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</si>
  <si>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</si>
  <si>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</si>
  <si>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</si>
  <si>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</si>
  <si>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</si>
  <si>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</si>
  <si>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</si>
  <si>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</si>
  <si>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</si>
  <si>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</si>
  <si>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</si>
  <si>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</si>
  <si>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</si>
  <si>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</si>
  <si>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</si>
  <si>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</si>
  <si>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</si>
  <si>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</si>
  <si>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</si>
  <si>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</si>
  <si>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</si>
  <si>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</si>
  <si>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</si>
  <si>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</si>
  <si>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</si>
  <si>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</si>
  <si>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</si>
  <si>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</si>
  <si>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</si>
  <si>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</si>
  <si>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</si>
  <si>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</si>
  <si>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</si>
  <si>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</si>
  <si>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</si>
  <si>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</si>
  <si>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</si>
  <si>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</si>
  <si>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</si>
  <si>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</si>
  <si>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</si>
  <si>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</si>
  <si>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</si>
  <si>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</si>
  <si>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</si>
  <si>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</si>
  <si>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</si>
  <si>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</si>
  <si>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</si>
  <si>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</si>
  <si>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</si>
  <si>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</si>
  <si>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</si>
  <si>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</si>
  <si>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</si>
  <si>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</si>
  <si>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</si>
  <si>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</si>
  <si>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</si>
  <si>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</si>
  <si>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</si>
  <si>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</si>
  <si>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</si>
  <si>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</si>
  <si>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</si>
  <si>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</si>
  <si>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</si>
  <si>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</si>
  <si>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</si>
  <si>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</si>
  <si>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</si>
  <si>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</si>
  <si>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</si>
  <si>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</si>
  <si>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</si>
  <si>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</si>
  <si>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</si>
  <si>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</si>
  <si>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</si>
  <si>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</si>
  <si>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</si>
  <si>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</si>
  <si>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</si>
  <si>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</si>
  <si>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</si>
  <si>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</si>
  <si>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</si>
  <si>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</si>
  <si>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</si>
  <si>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</si>
  <si>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</si>
  <si>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</si>
  <si>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</si>
  <si>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</si>
  <si>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</si>
  <si>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</si>
  <si>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</si>
  <si>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</si>
  <si>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</si>
  <si>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</si>
  <si>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</si>
  <si>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</si>
  <si>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</si>
  <si>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</si>
  <si>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</si>
  <si>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</si>
  <si>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</si>
  <si>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</si>
  <si>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</si>
  <si>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</si>
  <si>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</si>
  <si>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</si>
  <si>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</si>
  <si>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</si>
  <si>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</si>
  <si>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</si>
  <si>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</si>
  <si>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</si>
  <si>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</si>
  <si>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</si>
  <si>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</si>
  <si>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</si>
  <si>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</si>
  <si>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</si>
  <si>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</si>
  <si>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</si>
  <si>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</si>
  <si>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</si>
  <si>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</si>
  <si>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</si>
  <si>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</si>
  <si>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</si>
  <si>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</si>
  <si>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</si>
  <si>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</si>
  <si>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</si>
  <si>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</si>
  <si>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</si>
  <si>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</si>
  <si>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</si>
  <si>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</si>
  <si>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</si>
  <si>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</si>
  <si>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</si>
  <si>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</si>
  <si>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</si>
  <si>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</si>
  <si>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</si>
  <si>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</si>
  <si>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</si>
  <si>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</si>
  <si>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</si>
  <si>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</si>
  <si>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</si>
  <si>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</si>
  <si>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</si>
  <si>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</si>
  <si>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</si>
  <si>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</si>
  <si>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</si>
  <si>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</si>
  <si>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</si>
  <si>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</si>
  <si>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</si>
  <si>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</si>
  <si>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</si>
  <si>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</si>
  <si>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</si>
  <si>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</si>
  <si>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</si>
  <si>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</si>
  <si>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</si>
  <si>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</si>
  <si>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</si>
  <si>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</si>
  <si>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</si>
  <si>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</si>
  <si>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</si>
  <si>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</si>
  <si>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</si>
  <si>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</si>
  <si>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</si>
  <si>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</si>
  <si>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</si>
  <si>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</si>
  <si>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</si>
  <si>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</si>
  <si>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</si>
  <si>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</si>
  <si>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</si>
  <si>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</si>
  <si>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</si>
  <si>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</si>
  <si>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</si>
  <si>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</si>
  <si>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</si>
  <si>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</si>
  <si>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</si>
  <si>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</si>
  <si>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</si>
  <si>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</si>
  <si>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</si>
  <si>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</si>
  <si>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</si>
  <si>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</si>
  <si>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</si>
  <si>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</si>
  <si>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</si>
  <si>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</si>
  <si>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</si>
  <si>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</si>
  <si>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</si>
  <si>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</si>
  <si>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</si>
  <si>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</si>
  <si>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</si>
  <si>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</si>
  <si>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</si>
  <si>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</si>
  <si>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</si>
  <si>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</si>
  <si>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</si>
  <si>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</si>
  <si>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</si>
  <si>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</si>
  <si>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</si>
  <si>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</si>
  <si>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</si>
  <si>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</si>
  <si>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</si>
  <si>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</si>
  <si>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</si>
  <si>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</si>
  <si>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</si>
  <si>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</si>
  <si>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</si>
  <si>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</si>
  <si>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</si>
  <si>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</si>
  <si>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</si>
  <si>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</si>
  <si>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</si>
  <si>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</si>
  <si>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</si>
  <si>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</si>
  <si>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</si>
  <si>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</si>
  <si>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</si>
  <si>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</si>
  <si>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</si>
  <si>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</si>
  <si>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</si>
  <si>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</si>
  <si>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</si>
  <si>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</si>
  <si>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</si>
  <si>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</si>
  <si>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</si>
  <si>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</si>
  <si>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</si>
  <si>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</si>
  <si>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</si>
  <si>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</si>
  <si>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</si>
  <si>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</si>
  <si>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</si>
  <si>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</si>
  <si>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</si>
  <si>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</si>
  <si>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</si>
  <si>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</si>
  <si>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</si>
  <si>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</si>
  <si>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</si>
  <si>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</si>
  <si>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</si>
  <si>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</si>
  <si>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</si>
  <si>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</si>
  <si>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</si>
  <si>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</si>
  <si>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</si>
  <si>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</si>
  <si>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</si>
  <si>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</si>
  <si>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</si>
  <si>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</si>
  <si>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</si>
  <si>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</si>
  <si>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</si>
  <si>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</si>
  <si>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</si>
  <si>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</si>
  <si>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</si>
  <si>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</si>
  <si>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</si>
  <si>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</si>
  <si>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</si>
  <si>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</si>
  <si>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</si>
  <si>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</si>
  <si>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</si>
  <si>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</si>
  <si>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</si>
  <si>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</si>
  <si>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</si>
  <si>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</si>
  <si>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</si>
  <si>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</si>
  <si>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</si>
  <si>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</si>
  <si>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</si>
  <si>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</si>
  <si>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</si>
  <si>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</si>
  <si>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</si>
  <si>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</si>
  <si>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</si>
  <si>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</si>
  <si>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</si>
  <si>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</si>
  <si>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</si>
  <si>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</si>
  <si>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</si>
  <si>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</si>
  <si>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</si>
  <si>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</si>
  <si>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</si>
  <si>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</si>
  <si>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</si>
  <si>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</si>
  <si>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</si>
  <si>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</si>
  <si>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</si>
  <si>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</si>
  <si>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</si>
  <si>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</si>
  <si>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</si>
  <si>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</si>
  <si>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</si>
  <si>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</si>
  <si>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</si>
  <si>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</si>
  <si>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</si>
  <si>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</si>
  <si>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</si>
  <si>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</si>
  <si>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</si>
  <si>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</si>
  <si>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</si>
  <si>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</si>
  <si>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</si>
  <si>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</si>
  <si>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</si>
  <si>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</si>
  <si>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</si>
  <si>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</si>
  <si>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</si>
  <si>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</si>
  <si>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</si>
  <si>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</si>
  <si>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</si>
  <si>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</si>
  <si>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</si>
  <si>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</si>
  <si>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</si>
  <si>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</si>
  <si>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</si>
  <si>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</si>
  <si>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</si>
  <si>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</si>
  <si>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</si>
  <si>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</si>
  <si>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</si>
  <si>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</si>
  <si>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</si>
  <si>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</si>
  <si>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</si>
  <si>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</si>
  <si>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</si>
  <si>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</si>
  <si>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</si>
  <si>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</si>
  <si>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</si>
  <si>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</si>
  <si>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</si>
  <si>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</si>
  <si>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</si>
  <si>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</si>
  <si>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</si>
  <si>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</si>
  <si>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</si>
  <si>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</si>
  <si>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</si>
  <si>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</si>
  <si>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</si>
  <si>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</si>
  <si>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</si>
  <si>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</si>
  <si>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</si>
  <si>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</si>
  <si>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</si>
  <si>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</si>
  <si>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</si>
  <si>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</si>
  <si>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</si>
  <si>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</si>
  <si>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</si>
  <si>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</si>
  <si>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</si>
  <si>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</si>
  <si>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</si>
  <si>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</si>
  <si>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</si>
  <si>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</si>
  <si>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</si>
  <si>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</si>
  <si>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</si>
  <si>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</si>
  <si>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</si>
  <si>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</si>
  <si>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</si>
  <si>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</si>
  <si>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</si>
  <si>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</si>
  <si>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</si>
  <si>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</si>
  <si>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</si>
  <si>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</si>
  <si>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</si>
  <si>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</si>
  <si>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</si>
  <si>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</si>
  <si>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</si>
  <si>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</si>
  <si>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</si>
  <si>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</si>
  <si>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</si>
  <si>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</si>
  <si>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</si>
  <si>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</si>
  <si>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</si>
  <si>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</si>
  <si>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</si>
  <si>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</si>
  <si>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</si>
  <si>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</si>
  <si>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</si>
  <si>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</si>
  <si>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</si>
  <si>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</si>
  <si>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</si>
  <si>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</si>
  <si>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</si>
  <si>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</si>
  <si>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</si>
  <si>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</si>
  <si>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</si>
  <si>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</si>
  <si>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</si>
  <si>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</si>
  <si>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</si>
  <si>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</si>
  <si>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</si>
  <si>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</si>
  <si>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</si>
  <si>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</si>
  <si>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</si>
  <si>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</si>
  <si>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</si>
  <si>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</si>
  <si>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</si>
  <si>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</si>
  <si>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</si>
  <si>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</si>
  <si>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</si>
  <si>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</si>
  <si>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</si>
  <si>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</si>
  <si>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</si>
  <si>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</si>
  <si>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</si>
  <si>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</si>
  <si>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</si>
  <si>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</si>
  <si>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</si>
  <si>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</si>
  <si>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</si>
  <si>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</si>
  <si>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</si>
  <si>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</si>
  <si>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</si>
  <si>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</si>
  <si>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</si>
  <si>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</si>
  <si>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</si>
  <si>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</si>
  <si>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</si>
  <si>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</si>
  <si>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</si>
  <si>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</si>
  <si>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</si>
  <si>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</si>
  <si>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</si>
  <si>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</si>
  <si>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</si>
  <si>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</si>
  <si>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</si>
  <si>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</si>
  <si>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</si>
  <si>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</si>
  <si>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</si>
  <si>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</si>
  <si>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</si>
  <si>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Instituto Municipal de Planeación de Irapuato, Gto.
Formato de Ingresos Estatales ( Sistema de Alertas )
2025
(PESOS)</t>
  </si>
  <si>
    <t>al 31 de Diciembre de 2024 y al 30 de Septiembre de 2025 (b)</t>
  </si>
  <si>
    <t>del 01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</si>
</sst>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270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3" fontId="1" fillId="0" borderId="26" xfId="22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3">
    <cellStyle name="Millares" xfId="1" builtinId="3"/>
    <cellStyle name="Millares 10" xfId="20" xr:uid="{1B5F42EB-0F7F-491A-88AF-0B0DC3BCC70C}"/>
    <cellStyle name="Millares 11" xfId="22" xr:uid="{521E3B03-AB32-436E-9A33-856E5D9AFE4F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82"/>
  <sheetViews>
    <sheetView showGridLines="0" zoomScale="75" zoomScaleNormal="75" workbookViewId="0">
      <selection activeCell="F70" sqref="F70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9" t="s">
        <v>0</v>
      </c>
      <c r="B1" s="230"/>
      <c r="C1" s="230"/>
      <c r="D1" s="230"/>
      <c r="E1" s="230"/>
      <c r="F1" s="231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679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19256381.09</v>
      </c>
      <c r="C9" s="46">
        <f>SUM(C10:C16)</f>
        <v>8480863.8000000007</v>
      </c>
      <c r="D9" s="45" t="s">
        <v>10</v>
      </c>
      <c r="E9" s="46">
        <f>SUM(E10:E18)</f>
        <v>163431.66999999998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228">
        <v>19256381.09</v>
      </c>
      <c r="C11" s="199">
        <v>8480863.8000000007</v>
      </c>
      <c r="D11" s="47" t="s">
        <v>14</v>
      </c>
      <c r="E11" s="202">
        <f>25295-0.33</f>
        <v>25294.67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138111</v>
      </c>
      <c r="F16" s="46">
        <v>210189.1</v>
      </c>
    </row>
    <row r="17" spans="1:6" x14ac:dyDescent="0.4">
      <c r="A17" s="45" t="s">
        <v>25</v>
      </c>
      <c r="B17" s="46">
        <f>SUM(B18:B24)</f>
        <v>48558.52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26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2748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f>1-0.48</f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534406.44999999995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228">
        <v>534406.44999999995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19304939.609999999</v>
      </c>
      <c r="C47" s="4">
        <f>C9+C17+C25+C31+C37+C38+C41</f>
        <v>8525372.3200000003</v>
      </c>
      <c r="D47" s="2" t="s">
        <v>84</v>
      </c>
      <c r="E47" s="4">
        <f>E9+E19+E23+E26+E27+E31+E38+E42</f>
        <v>697838.11999999988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697838.11999999988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24490051.719999999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23717213.600000001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14411374.57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23792213.600000001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24490051.720000003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E9:F45 E50:F81 B9:C62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C9 B48:C52 B32:C46 B47 C17 B25:C30 B56:C59 E19:F37 E42:F49 F41 E66:F67 E71:F81 C10 E51:F64 E39:F40 F38 C62 B61:C61 C6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447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448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466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467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482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483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30305040.640000001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30305040.640000001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30305040.640000001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E6: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507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508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201">
        <f t="shared" ref="E6:G6" si="0">SUM(E7:E15)</f>
        <v>4231444.09</v>
      </c>
      <c r="F6" s="201">
        <f t="shared" si="0"/>
        <v>13958562.09</v>
      </c>
      <c r="G6" s="201">
        <f t="shared" si="0"/>
        <v>15893666.07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3272786.26</v>
      </c>
      <c r="F7" s="74">
        <v>5929485.6399999997</v>
      </c>
      <c r="G7" s="74">
        <v>8268681.0300000003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91172.3</v>
      </c>
      <c r="F8" s="74">
        <v>185824.61</v>
      </c>
      <c r="G8" s="74">
        <v>240881.27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635912.92000000004</v>
      </c>
      <c r="F9" s="74">
        <v>3493146.18</v>
      </c>
      <c r="G9" s="74">
        <v>7384103.7699999996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231572.61</v>
      </c>
      <c r="F11" s="74">
        <v>4350105.66</v>
      </c>
      <c r="G11" s="74">
        <v>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1">SUM(C18:C26)</f>
        <v>0</v>
      </c>
      <c r="D17" s="115">
        <f t="shared" si="1"/>
        <v>0</v>
      </c>
      <c r="E17" s="115">
        <f t="shared" si="1"/>
        <v>0</v>
      </c>
      <c r="F17" s="115">
        <f t="shared" si="1"/>
        <v>0</v>
      </c>
      <c r="G17" s="115">
        <f t="shared" si="1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2">C17+C6</f>
        <v>6222126.4799999995</v>
      </c>
      <c r="D28" s="115">
        <f t="shared" si="2"/>
        <v>6878999.1799999997</v>
      </c>
      <c r="E28" s="115">
        <f t="shared" si="2"/>
        <v>4231444.09</v>
      </c>
      <c r="F28" s="115">
        <f t="shared" si="2"/>
        <v>13958562.09</v>
      </c>
      <c r="G28" s="115">
        <f t="shared" si="2"/>
        <v>15893666.07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17:G28 B6:G6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8" t="s">
        <v>511</v>
      </c>
      <c r="B1" s="230"/>
      <c r="C1" s="230"/>
      <c r="D1" s="230"/>
      <c r="E1" s="230"/>
      <c r="F1" s="230"/>
    </row>
    <row r="2" spans="1:6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2"/>
    </row>
    <row r="3" spans="1:6" x14ac:dyDescent="0.4">
      <c r="A3" s="247" t="s">
        <v>512</v>
      </c>
      <c r="B3" s="248"/>
      <c r="C3" s="248"/>
      <c r="D3" s="248"/>
      <c r="E3" s="248"/>
      <c r="F3" s="249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tabSelected="1" workbookViewId="0">
      <selection activeCell="D28" sqref="D28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3" t="s">
        <v>678</v>
      </c>
      <c r="B1" s="254"/>
      <c r="C1" s="254"/>
      <c r="D1" s="254"/>
      <c r="E1" s="254"/>
      <c r="F1" s="255"/>
    </row>
    <row r="2" spans="1:6" x14ac:dyDescent="0.4">
      <c r="A2" s="156"/>
      <c r="B2" s="256" t="s">
        <v>227</v>
      </c>
      <c r="C2" s="256"/>
      <c r="D2" s="256"/>
      <c r="E2" s="256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v>27623768.300000001</v>
      </c>
      <c r="E5" s="162">
        <f t="shared" ref="E5" si="0">+E6+E37</f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v>27623768.300000001</v>
      </c>
      <c r="E6" s="164">
        <f t="shared" ref="E6" si="1">+E7+E15+E27+E30+E36</f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>
        <f>+D28</f>
        <v>27623768.300000001</v>
      </c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>
        <v>27623768.300000001</v>
      </c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9" t="s">
        <v>447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7" t="s">
        <v>450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83.25" customHeight="1" x14ac:dyDescent="0.4">
      <c r="A7" s="258"/>
      <c r="B7" s="69" t="s">
        <v>451</v>
      </c>
      <c r="C7" s="258"/>
      <c r="D7" s="258"/>
      <c r="E7" s="258"/>
      <c r="F7" s="258"/>
      <c r="G7" s="258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60" t="s">
        <v>466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1" t="s">
        <v>468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57.75" customHeight="1" x14ac:dyDescent="0.4">
      <c r="A7" s="262"/>
      <c r="B7" s="36" t="s">
        <v>451</v>
      </c>
      <c r="C7" s="258"/>
      <c r="D7" s="258"/>
      <c r="E7" s="258"/>
      <c r="F7" s="258"/>
      <c r="G7" s="258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60" t="s">
        <v>482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4" t="s">
        <v>450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f>+F5+1</f>
        <v>2022</v>
      </c>
    </row>
    <row r="6" spans="1:7" ht="30.9" x14ac:dyDescent="0.4">
      <c r="A6" s="237"/>
      <c r="B6" s="266"/>
      <c r="C6" s="266"/>
      <c r="D6" s="266"/>
      <c r="E6" s="266"/>
      <c r="F6" s="266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3" t="s">
        <v>505</v>
      </c>
      <c r="B39" s="263"/>
      <c r="C39" s="263"/>
      <c r="D39" s="263"/>
      <c r="E39" s="263"/>
      <c r="F39" s="263"/>
      <c r="G39" s="263"/>
    </row>
    <row r="40" spans="1:7" x14ac:dyDescent="0.4">
      <c r="A40" s="263" t="s">
        <v>506</v>
      </c>
      <c r="B40" s="263"/>
      <c r="C40" s="263"/>
      <c r="D40" s="263"/>
      <c r="E40" s="263"/>
      <c r="F40" s="263"/>
      <c r="G40" s="263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60" t="s">
        <v>507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7" t="s">
        <v>468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v>2022</v>
      </c>
    </row>
    <row r="6" spans="1:7" ht="48.75" customHeight="1" x14ac:dyDescent="0.4">
      <c r="A6" s="268"/>
      <c r="B6" s="266"/>
      <c r="C6" s="266"/>
      <c r="D6" s="266"/>
      <c r="E6" s="266"/>
      <c r="F6" s="266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3" t="s">
        <v>505</v>
      </c>
      <c r="B32" s="263"/>
      <c r="C32" s="263"/>
      <c r="D32" s="263"/>
      <c r="E32" s="263"/>
      <c r="F32" s="263"/>
      <c r="G32" s="263"/>
    </row>
    <row r="33" spans="1:7" x14ac:dyDescent="0.4">
      <c r="A33" s="263" t="s">
        <v>506</v>
      </c>
      <c r="B33" s="263"/>
      <c r="C33" s="263"/>
      <c r="D33" s="263"/>
      <c r="E33" s="263"/>
      <c r="F33" s="263"/>
      <c r="G33" s="263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45"/>
  <sheetViews>
    <sheetView showGridLines="0" zoomScale="75" zoomScaleNormal="75" workbookViewId="0">
      <selection activeCell="F18" sqref="F18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9" t="s">
        <v>122</v>
      </c>
      <c r="B1" s="230"/>
      <c r="C1" s="230"/>
      <c r="D1" s="230"/>
      <c r="E1" s="230"/>
      <c r="F1" s="230"/>
      <c r="G1" s="230"/>
      <c r="H1" s="231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Septiembre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697838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697838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2" t="s">
        <v>151</v>
      </c>
      <c r="B33" s="232"/>
      <c r="C33" s="232"/>
      <c r="D33" s="232"/>
      <c r="E33" s="232"/>
      <c r="F33" s="232"/>
      <c r="G33" s="232"/>
      <c r="H33" s="232"/>
    </row>
    <row r="34" spans="1:8" ht="14.5" customHeight="1" x14ac:dyDescent="0.4">
      <c r="A34" s="232"/>
      <c r="B34" s="232"/>
      <c r="C34" s="232"/>
      <c r="D34" s="232"/>
      <c r="E34" s="232"/>
      <c r="F34" s="232"/>
      <c r="G34" s="232"/>
      <c r="H34" s="232"/>
    </row>
    <row r="35" spans="1:8" ht="14.5" customHeight="1" x14ac:dyDescent="0.4">
      <c r="A35" s="232"/>
      <c r="B35" s="232"/>
      <c r="C35" s="232"/>
      <c r="D35" s="232"/>
      <c r="E35" s="232"/>
      <c r="F35" s="232"/>
      <c r="G35" s="232"/>
      <c r="H35" s="232"/>
    </row>
    <row r="36" spans="1:8" ht="14.5" customHeight="1" x14ac:dyDescent="0.4">
      <c r="A36" s="232"/>
      <c r="B36" s="232"/>
      <c r="C36" s="232"/>
      <c r="D36" s="232"/>
      <c r="E36" s="232"/>
      <c r="F36" s="232"/>
      <c r="G36" s="232"/>
      <c r="H36" s="232"/>
    </row>
    <row r="37" spans="1:8" ht="14.5" customHeight="1" x14ac:dyDescent="0.4">
      <c r="A37" s="232"/>
      <c r="B37" s="232"/>
      <c r="C37" s="232"/>
      <c r="D37" s="232"/>
      <c r="E37" s="232"/>
      <c r="F37" s="232"/>
      <c r="G37" s="232"/>
      <c r="H37" s="232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9" t="s">
        <v>511</v>
      </c>
      <c r="B1" s="269"/>
      <c r="C1" s="269"/>
      <c r="D1" s="269"/>
      <c r="E1" s="269"/>
      <c r="F1" s="269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C29" sqref="C29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9" t="s">
        <v>162</v>
      </c>
      <c r="B1" s="230"/>
      <c r="C1" s="230"/>
      <c r="D1" s="230"/>
      <c r="E1" s="230"/>
      <c r="F1" s="230"/>
      <c r="G1" s="230"/>
      <c r="H1" s="230"/>
      <c r="I1" s="230"/>
      <c r="J1" s="230"/>
      <c r="K1" s="231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680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zoomScale="75" zoomScaleNormal="75" workbookViewId="0">
      <selection activeCell="C55" sqref="C55:D55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9" t="s">
        <v>183</v>
      </c>
      <c r="B1" s="230"/>
      <c r="C1" s="230"/>
      <c r="D1" s="231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Septiembre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27623768</v>
      </c>
      <c r="D8" s="14">
        <f>SUM(D9:D11)</f>
        <v>27623768</v>
      </c>
    </row>
    <row r="9" spans="1:4" x14ac:dyDescent="0.4">
      <c r="A9" s="57" t="s">
        <v>189</v>
      </c>
      <c r="B9" s="197">
        <v>28340941.559999999</v>
      </c>
      <c r="C9" s="90">
        <v>27623768</v>
      </c>
      <c r="D9" s="90">
        <v>27623768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f>+C14</f>
        <v>13212394</v>
      </c>
      <c r="D13" s="14">
        <f>+D14</f>
        <v>13191514</v>
      </c>
    </row>
    <row r="14" spans="1:4" x14ac:dyDescent="0.4">
      <c r="A14" s="57" t="s">
        <v>193</v>
      </c>
      <c r="B14" s="197">
        <v>28340941.559999999</v>
      </c>
      <c r="C14" s="90">
        <v>13212394</v>
      </c>
      <c r="D14" s="90">
        <v>13191514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5242557</v>
      </c>
      <c r="D17" s="14">
        <f>D18+D19</f>
        <v>5221677</v>
      </c>
    </row>
    <row r="18" spans="1:4" x14ac:dyDescent="0.4">
      <c r="A18" s="57" t="s">
        <v>196</v>
      </c>
      <c r="B18" s="16">
        <v>0</v>
      </c>
      <c r="C18" s="197">
        <v>5242557</v>
      </c>
      <c r="D18" s="46">
        <v>5221677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19653931</v>
      </c>
      <c r="D21" s="14">
        <f>D8-D13+D17</f>
        <v>19653931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19653931</v>
      </c>
      <c r="D23" s="14">
        <f>D21-D11</f>
        <v>19653931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14411374</v>
      </c>
      <c r="D25" s="14">
        <f>D23-D17</f>
        <v>14432254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14411374</v>
      </c>
      <c r="D33" s="4">
        <f>D25+D29</f>
        <v>14432254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f>+C9</f>
        <v>27623768</v>
      </c>
      <c r="D48" s="92">
        <f>+D9</f>
        <v>27623768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f>+C14</f>
        <v>13212394</v>
      </c>
      <c r="D53" s="46">
        <f>+D14</f>
        <v>13191514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f>+C18</f>
        <v>5242557</v>
      </c>
      <c r="D55" s="46">
        <f>+D18</f>
        <v>5221677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19653931</v>
      </c>
      <c r="D57" s="4">
        <f>D48+D49-D53+D55</f>
        <v>19653931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19653931</v>
      </c>
      <c r="D59" s="4">
        <f>D57-D49</f>
        <v>19653931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8:D25 B48:D59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zoomScale="75" zoomScaleNormal="75" workbookViewId="0">
      <selection activeCell="E34" sqref="E34:F34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9" t="s">
        <v>224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Septiembre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3" t="s">
        <v>226</v>
      </c>
      <c r="B6" s="235" t="s">
        <v>227</v>
      </c>
      <c r="C6" s="235"/>
      <c r="D6" s="235"/>
      <c r="E6" s="235"/>
      <c r="F6" s="235"/>
      <c r="G6" s="235" t="s">
        <v>228</v>
      </c>
    </row>
    <row r="7" spans="1:7" ht="29.15" x14ac:dyDescent="0.4">
      <c r="A7" s="234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5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f>+'Formato 4'!C9</f>
        <v>27623768</v>
      </c>
      <c r="F34" s="213">
        <f>+'Formato 4'!D9</f>
        <v>27623768</v>
      </c>
      <c r="G34" s="214">
        <f t="shared" si="1"/>
        <v>-717173.55999999866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27623768</v>
      </c>
      <c r="F41" s="215">
        <f t="shared" si="7"/>
        <v>27623768</v>
      </c>
      <c r="G41" s="215">
        <f t="shared" si="7"/>
        <v>-717173.55999999866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27623768</v>
      </c>
      <c r="F70" s="4">
        <f t="shared" si="16"/>
        <v>27623768</v>
      </c>
      <c r="G70" s="4">
        <f t="shared" si="16"/>
        <v>-717173.55999999866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E10" sqref="E10:F37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8" t="s">
        <v>295</v>
      </c>
      <c r="B1" s="230"/>
      <c r="C1" s="230"/>
      <c r="D1" s="230"/>
      <c r="E1" s="230"/>
      <c r="F1" s="230"/>
      <c r="G1" s="231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Septiembre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6" t="s">
        <v>4</v>
      </c>
      <c r="B7" s="236" t="s">
        <v>298</v>
      </c>
      <c r="C7" s="236"/>
      <c r="D7" s="236"/>
      <c r="E7" s="236"/>
      <c r="F7" s="236"/>
      <c r="G7" s="237" t="s">
        <v>299</v>
      </c>
    </row>
    <row r="8" spans="1:7" ht="29.15" x14ac:dyDescent="0.4">
      <c r="A8" s="236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6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13212393</v>
      </c>
      <c r="F9" s="203">
        <f t="shared" si="0"/>
        <v>13191513</v>
      </c>
      <c r="G9" s="203">
        <f t="shared" si="0"/>
        <v>20397252.480000004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v>5837840</v>
      </c>
      <c r="F10" s="204">
        <v>5837840</v>
      </c>
      <c r="G10" s="204">
        <f t="shared" si="1"/>
        <v>3768239.7800000003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3433288</v>
      </c>
      <c r="F11" s="205">
        <v>3433288</v>
      </c>
      <c r="G11" s="204">
        <f>D11-E11</f>
        <v>1352724.54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585302</v>
      </c>
      <c r="F13" s="205">
        <v>585302</v>
      </c>
      <c r="G13" s="204">
        <f t="shared" si="3"/>
        <v>195101.04000000004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841428</v>
      </c>
      <c r="F14" s="205">
        <v>841428</v>
      </c>
      <c r="G14" s="204">
        <f t="shared" si="3"/>
        <v>599101.08000000007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977822</v>
      </c>
      <c r="F15" s="205">
        <v>977822</v>
      </c>
      <c r="G15" s="204">
        <f t="shared" si="3"/>
        <v>1621313.12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v>217766</v>
      </c>
      <c r="F18" s="204">
        <v>217766</v>
      </c>
      <c r="G18" s="204">
        <f t="shared" si="4"/>
        <v>117209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70967</v>
      </c>
      <c r="F19" s="205">
        <v>70967</v>
      </c>
      <c r="G19" s="204">
        <f t="shared" ref="G19:G27" si="6">D19-E19</f>
        <v>26818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84449</v>
      </c>
      <c r="F20" s="205">
        <v>84449</v>
      </c>
      <c r="G20" s="204">
        <f t="shared" si="6"/>
        <v>39266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538</v>
      </c>
      <c r="F23" s="205">
        <v>538</v>
      </c>
      <c r="G23" s="204">
        <f t="shared" si="6"/>
        <v>962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36712</v>
      </c>
      <c r="F24" s="205">
        <v>36712</v>
      </c>
      <c r="G24" s="204">
        <f t="shared" si="6"/>
        <v>13163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520</v>
      </c>
      <c r="F25" s="205">
        <v>520</v>
      </c>
      <c r="G25" s="204">
        <f t="shared" si="6"/>
        <v>33080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24580</v>
      </c>
      <c r="F27" s="205">
        <v>24580</v>
      </c>
      <c r="G27" s="204">
        <f t="shared" si="6"/>
        <v>3920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v>7156787</v>
      </c>
      <c r="F28" s="204">
        <v>7135907</v>
      </c>
      <c r="G28" s="204">
        <f t="shared" si="7"/>
        <v>16263803.700000003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268712</v>
      </c>
      <c r="F29" s="205">
        <v>268712</v>
      </c>
      <c r="G29" s="204">
        <f t="shared" ref="G29:G37" si="9">D29-E29</f>
        <v>875438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297924</v>
      </c>
      <c r="F30" s="205">
        <v>297924</v>
      </c>
      <c r="G30" s="204">
        <f t="shared" si="9"/>
        <v>120896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6320347</v>
      </c>
      <c r="F31" s="205">
        <v>6299467</v>
      </c>
      <c r="G31" s="204">
        <f t="shared" si="9"/>
        <v>14655305.380000003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23155</v>
      </c>
      <c r="F32" s="205">
        <v>23155</v>
      </c>
      <c r="G32" s="204">
        <f t="shared" si="9"/>
        <v>98245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27045</v>
      </c>
      <c r="F33" s="205">
        <v>27045</v>
      </c>
      <c r="G33" s="204">
        <f t="shared" si="9"/>
        <v>199955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42486</v>
      </c>
      <c r="F35" s="205">
        <v>42486</v>
      </c>
      <c r="G35" s="204">
        <f t="shared" si="9"/>
        <v>27014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32168</v>
      </c>
      <c r="F36" s="205">
        <v>32168</v>
      </c>
      <c r="G36" s="204">
        <f t="shared" si="9"/>
        <v>149332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144950</v>
      </c>
      <c r="F37" s="205">
        <v>144950</v>
      </c>
      <c r="G37" s="204">
        <f t="shared" si="9"/>
        <v>122618.32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13212393</v>
      </c>
      <c r="F161" s="194">
        <f t="shared" ref="F161:G161" si="40">+F10+F18+F28+F48</f>
        <v>13191513</v>
      </c>
      <c r="G161" s="194">
        <f t="shared" si="40"/>
        <v>20397252.480000004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G23" sqref="G23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8" t="s">
        <v>380</v>
      </c>
      <c r="B1" s="239"/>
      <c r="C1" s="239"/>
      <c r="D1" s="239"/>
      <c r="E1" s="239"/>
      <c r="F1" s="239"/>
      <c r="G1" s="240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3" t="s">
        <v>4</v>
      </c>
      <c r="B7" s="235" t="s">
        <v>298</v>
      </c>
      <c r="C7" s="235"/>
      <c r="D7" s="235"/>
      <c r="E7" s="235"/>
      <c r="F7" s="235"/>
      <c r="G7" s="237" t="s">
        <v>299</v>
      </c>
    </row>
    <row r="8" spans="1:7" ht="29.15" x14ac:dyDescent="0.4">
      <c r="A8" s="234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6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13212393</v>
      </c>
      <c r="F9" s="216">
        <f t="shared" si="0"/>
        <v>13191513</v>
      </c>
      <c r="G9" s="216">
        <f t="shared" si="0"/>
        <v>20397252.480000004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6090947</v>
      </c>
      <c r="F10" s="217">
        <v>6090947</v>
      </c>
      <c r="G10" s="218">
        <f>D10-E10</f>
        <v>4104358.0999999996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288880</v>
      </c>
      <c r="F11" s="217">
        <v>288880</v>
      </c>
      <c r="G11" s="218">
        <f t="shared" ref="G11:G17" si="2">D11-E11</f>
        <v>538255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6676423</v>
      </c>
      <c r="F12" s="217">
        <v>6655543</v>
      </c>
      <c r="G12" s="218">
        <f t="shared" si="2"/>
        <v>15281478.380000003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84263</v>
      </c>
      <c r="F13" s="217">
        <v>84263</v>
      </c>
      <c r="G13" s="218">
        <f t="shared" si="2"/>
        <v>171634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71880</v>
      </c>
      <c r="F14" s="217">
        <v>71880</v>
      </c>
      <c r="G14" s="218">
        <f t="shared" si="2"/>
        <v>301527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13212393</v>
      </c>
      <c r="F29" s="220">
        <f t="shared" si="6"/>
        <v>13191513</v>
      </c>
      <c r="G29" s="220">
        <f>D29-E29</f>
        <v>20397252.480000004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E13" sqref="E13:F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4" t="s">
        <v>392</v>
      </c>
      <c r="B1" s="245"/>
      <c r="C1" s="245"/>
      <c r="D1" s="245"/>
      <c r="E1" s="245"/>
      <c r="F1" s="245"/>
      <c r="G1" s="245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3" t="s">
        <v>4</v>
      </c>
      <c r="B7" s="241" t="s">
        <v>298</v>
      </c>
      <c r="C7" s="242"/>
      <c r="D7" s="242"/>
      <c r="E7" s="242"/>
      <c r="F7" s="243"/>
      <c r="G7" s="237" t="s">
        <v>395</v>
      </c>
    </row>
    <row r="8" spans="1:7" ht="29.15" x14ac:dyDescent="0.4">
      <c r="A8" s="234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6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13212393</v>
      </c>
      <c r="F9" s="221">
        <f t="shared" si="0"/>
        <v>13191513</v>
      </c>
      <c r="G9" s="221">
        <f t="shared" si="0"/>
        <v>20397252.479999997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13212393</v>
      </c>
      <c r="F10" s="222">
        <f t="shared" si="1"/>
        <v>13191513</v>
      </c>
      <c r="G10" s="222">
        <f t="shared" si="1"/>
        <v>20397252.479999997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f>+'Formato 6 b)'!E9</f>
        <v>13212393</v>
      </c>
      <c r="F13" s="223">
        <f>+'Formato 6 b)'!F9</f>
        <v>13191513</v>
      </c>
      <c r="G13" s="222">
        <f t="shared" si="3"/>
        <v>20397252.479999997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13212393</v>
      </c>
      <c r="F77" s="4">
        <f t="shared" si="12"/>
        <v>13191513</v>
      </c>
      <c r="G77" s="4">
        <f t="shared" si="12"/>
        <v>20397252.479999997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G10" sqref="G10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8" t="s">
        <v>431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3" t="s">
        <v>433</v>
      </c>
      <c r="B7" s="236" t="s">
        <v>298</v>
      </c>
      <c r="C7" s="236"/>
      <c r="D7" s="236"/>
      <c r="E7" s="236"/>
      <c r="F7" s="236"/>
      <c r="G7" s="236" t="s">
        <v>299</v>
      </c>
    </row>
    <row r="8" spans="1:7" ht="29.15" x14ac:dyDescent="0.4">
      <c r="A8" s="234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6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5837840</v>
      </c>
      <c r="F9" s="115">
        <f t="shared" si="0"/>
        <v>5837840</v>
      </c>
      <c r="G9" s="115">
        <f t="shared" si="0"/>
        <v>3768239.7799999993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f>+'Formato 6 a)'!E10</f>
        <v>5837840</v>
      </c>
      <c r="F10" s="74">
        <f>+'Formato 6 a)'!F10</f>
        <v>5837840</v>
      </c>
      <c r="G10" s="75">
        <f t="shared" ref="G10:G19" si="1">D10-E10</f>
        <v>3768239.7799999993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si="1"/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5837840</v>
      </c>
      <c r="F33" s="115">
        <f t="shared" si="8"/>
        <v>5837840</v>
      </c>
      <c r="G33" s="115">
        <f t="shared" si="8"/>
        <v>3768239.7799999993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0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2024-03-20T14:35:03Z</cp:lastPrinted>
  <dcterms:created xsi:type="dcterms:W3CDTF">2023-03-16T22:14:51Z</dcterms:created>
  <dcterms:modified xsi:type="dcterms:W3CDTF">2025-10-30T18:32:49Z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